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915" windowHeight="8505"/>
  </bookViews>
  <sheets>
    <sheet name="Kosten Kauf" sheetId="3" r:id="rId1"/>
    <sheet name="Tragbarkeitsrechner" sheetId="1" r:id="rId2"/>
  </sheets>
  <definedNames>
    <definedName name="_xlnm.Print_Area" localSheetId="1">Tragbarkeitsrechner!$B$2:$J$18</definedName>
  </definedNames>
  <calcPr calcId="125725"/>
</workbook>
</file>

<file path=xl/calcChain.xml><?xml version="1.0" encoding="utf-8"?>
<calcChain xmlns="http://schemas.openxmlformats.org/spreadsheetml/2006/main">
  <c r="F46" i="3"/>
  <c r="E46"/>
  <c r="C40"/>
  <c r="C44"/>
  <c r="C43"/>
  <c r="C42"/>
  <c r="D27"/>
  <c r="E24"/>
  <c r="E25"/>
  <c r="E26"/>
  <c r="E23"/>
  <c r="C27"/>
  <c r="D18"/>
  <c r="C15"/>
  <c r="C19" s="1"/>
  <c r="C3"/>
  <c r="D12" s="1"/>
  <c r="C9"/>
  <c r="C18" s="1"/>
  <c r="E8"/>
  <c r="E7"/>
  <c r="G10" i="1"/>
  <c r="J10" s="1"/>
  <c r="D26"/>
  <c r="C15"/>
  <c r="D25"/>
  <c r="D13"/>
  <c r="E44" i="3" l="1"/>
  <c r="F44" s="1"/>
  <c r="C41"/>
  <c r="C48" s="1"/>
  <c r="E43"/>
  <c r="F43" s="1"/>
  <c r="C20"/>
  <c r="D14"/>
  <c r="E14" s="1"/>
  <c r="D13"/>
  <c r="E13" s="1"/>
  <c r="C31"/>
  <c r="D42" s="1"/>
  <c r="E12"/>
  <c r="E27"/>
  <c r="E9"/>
  <c r="E18" s="1"/>
  <c r="D22" i="1"/>
  <c r="D23" s="1"/>
  <c r="D14"/>
  <c r="J7" s="1"/>
  <c r="D21"/>
  <c r="D15" s="1"/>
  <c r="J8" s="1"/>
  <c r="D40" i="3" l="1"/>
  <c r="E40" s="1"/>
  <c r="F40" s="1"/>
  <c r="D45"/>
  <c r="E45" s="1"/>
  <c r="F45" s="1"/>
  <c r="E47"/>
  <c r="F47" s="1"/>
  <c r="E42"/>
  <c r="F42" s="1"/>
  <c r="D41"/>
  <c r="E41" s="1"/>
  <c r="F41" s="1"/>
  <c r="D15"/>
  <c r="D19" s="1"/>
  <c r="D20" s="1"/>
  <c r="E15"/>
  <c r="E19" s="1"/>
  <c r="E20" s="1"/>
  <c r="G7" i="1"/>
  <c r="G8"/>
  <c r="G9"/>
  <c r="J9" s="1"/>
  <c r="J11" s="1"/>
  <c r="F48" i="3" l="1"/>
  <c r="D48"/>
  <c r="E48"/>
  <c r="G11" i="1"/>
  <c r="G12" s="1"/>
  <c r="J14"/>
  <c r="J12"/>
  <c r="G14" l="1"/>
</calcChain>
</file>

<file path=xl/sharedStrings.xml><?xml version="1.0" encoding="utf-8"?>
<sst xmlns="http://schemas.openxmlformats.org/spreadsheetml/2006/main" count="82" uniqueCount="68">
  <si>
    <t>Kaufpreis</t>
  </si>
  <si>
    <t>Zinssatz 1. Hypothek</t>
  </si>
  <si>
    <t>Zinssatz 2. Hypothek</t>
  </si>
  <si>
    <t>Hypothekarkredit</t>
  </si>
  <si>
    <t>1. Hypothek (maximale Belehnung in %)</t>
  </si>
  <si>
    <t>2. Hypothek (maximale Belehnung in %)</t>
  </si>
  <si>
    <t>Eingabe</t>
  </si>
  <si>
    <t>Eigene Mittel (Erfordernis in %)</t>
  </si>
  <si>
    <t>Die eigenen Mittel sind zu gering!</t>
  </si>
  <si>
    <t>Kosten 1. Hypothek pro Jahr</t>
  </si>
  <si>
    <t>Kosten 2. Hypothek pro Jahr</t>
  </si>
  <si>
    <t>Nebenkosten pro Jahr</t>
  </si>
  <si>
    <t>Jährliche Kosten im 1. Jahr</t>
  </si>
  <si>
    <t>Kosten pro Monat im 1. Jahr</t>
  </si>
  <si>
    <t>Jährlicher Bruttolohn</t>
  </si>
  <si>
    <t>Tragbarkeitsrechner FinanzMonitor.com</t>
  </si>
  <si>
    <r>
      <t xml:space="preserve">Geben Sie die </t>
    </r>
    <r>
      <rPr>
        <i/>
        <sz val="11"/>
        <color rgb="FFFF0000"/>
        <rFont val="Calibri"/>
        <family val="2"/>
        <scheme val="minor"/>
      </rPr>
      <t>roten</t>
    </r>
    <r>
      <rPr>
        <i/>
        <sz val="11"/>
        <color theme="1"/>
        <rFont val="Calibri"/>
        <family val="2"/>
        <scheme val="minor"/>
      </rPr>
      <t xml:space="preserve"> Zahlen ein, die </t>
    </r>
    <r>
      <rPr>
        <i/>
        <sz val="11"/>
        <color rgb="FF0000CC"/>
        <rFont val="Calibri"/>
        <family val="2"/>
        <scheme val="minor"/>
      </rPr>
      <t>blauen</t>
    </r>
    <r>
      <rPr>
        <i/>
        <sz val="11"/>
        <color theme="1"/>
        <rFont val="Calibri"/>
        <family val="2"/>
        <scheme val="minor"/>
      </rPr>
      <t xml:space="preserve"> werden berechnet</t>
    </r>
  </si>
  <si>
    <t>Kosten pro Monat</t>
  </si>
  <si>
    <t>Jährliche Kosten</t>
  </si>
  <si>
    <t>Amortisation 2. Hypothek innert x Jahren</t>
  </si>
  <si>
    <t>Amortisation 2. Hypothek pro Jahr</t>
  </si>
  <si>
    <t>Nebenkosten (vom Kaufpreis)</t>
  </si>
  <si>
    <t>www.finanzmonitor.com</t>
  </si>
  <si>
    <t>Verhältnis Kosten zu Bruttolohn</t>
  </si>
  <si>
    <t>Tragbarkeit (aktuelle Zinsen)</t>
  </si>
  <si>
    <t>Tragbarkeit (kalkulatorischer Zinssatz 5.0%)</t>
  </si>
  <si>
    <t>Kosten</t>
  </si>
  <si>
    <t>Steuereffekt</t>
  </si>
  <si>
    <t>Netto nach Steuer</t>
  </si>
  <si>
    <t>Total Kaufpreis</t>
  </si>
  <si>
    <t>Küche ersetzen</t>
  </si>
  <si>
    <t>Neue Böden</t>
  </si>
  <si>
    <t>Diverses wie Malerarbeiten</t>
  </si>
  <si>
    <t>Grenzsteuersatz (Annahme)</t>
  </si>
  <si>
    <t>Total Renovationskosten</t>
  </si>
  <si>
    <t>Renovation</t>
  </si>
  <si>
    <t>Total Ausgaben</t>
  </si>
  <si>
    <t>Eigenkapital (Konto)</t>
  </si>
  <si>
    <t>Eigenkapital (Aktien)</t>
  </si>
  <si>
    <t>Eigenkapital (Pensionskasse)</t>
  </si>
  <si>
    <t>Hypothek</t>
  </si>
  <si>
    <t>Total Kapital</t>
  </si>
  <si>
    <t>2) RENOVATION</t>
  </si>
  <si>
    <t>3) SUMME AUSGABEN VOR BEZUG</t>
  </si>
  <si>
    <t>4) FINANZIERUNG</t>
  </si>
  <si>
    <t>Opportunitätskosten</t>
  </si>
  <si>
    <t>Annahmen</t>
  </si>
  <si>
    <t>Grenzsteuersatz</t>
  </si>
  <si>
    <t>WOHNUNG / HAUS - LAUFENDE KOSTEN IN EINEM JAHR</t>
  </si>
  <si>
    <t>Hypothekarzins</t>
  </si>
  <si>
    <t xml:space="preserve">  Konto</t>
  </si>
  <si>
    <t xml:space="preserve">  Aktien</t>
  </si>
  <si>
    <t xml:space="preserve">  Pensionskasse</t>
  </si>
  <si>
    <t>Opportunitäskosten Eigenkapital</t>
  </si>
  <si>
    <t>Weitere Annahmen sind in roter Schrift gekennzeichnet</t>
  </si>
  <si>
    <t>Total Kosten pro Jahr</t>
  </si>
  <si>
    <t>1) KAUF EIGENHEIM</t>
  </si>
  <si>
    <t>Notar, Steuern (Kt. Bern)</t>
  </si>
  <si>
    <r>
      <t>Eigenmietwert (</t>
    </r>
    <r>
      <rPr>
        <sz val="11"/>
        <color rgb="FFFF0000"/>
        <rFont val="Calibri"/>
        <family val="2"/>
        <scheme val="minor"/>
      </rPr>
      <t>18'000</t>
    </r>
    <r>
      <rPr>
        <sz val="11"/>
        <color theme="1"/>
        <rFont val="Calibri"/>
        <family val="2"/>
        <scheme val="minor"/>
      </rPr>
      <t>)</t>
    </r>
  </si>
  <si>
    <t xml:space="preserve">Nicht berücksichtigt: </t>
  </si>
  <si>
    <t xml:space="preserve">- Kosten für die Amortisation, da dies eine reine Vermögens-Umverteilung ist. </t>
  </si>
  <si>
    <t>- Wertsteigerung der Immobilie und allfällige Grundstück-Gewinnsteuern</t>
  </si>
  <si>
    <t>pro Monat</t>
  </si>
  <si>
    <t>nach Steuer</t>
  </si>
  <si>
    <t>Unterhalt, Reparaturen, Vers.)</t>
  </si>
  <si>
    <t>Nebenkosten</t>
  </si>
  <si>
    <t xml:space="preserve">Quelle: </t>
  </si>
  <si>
    <t>KAUF WOHNUNG / HAUS - KOSTEN UND FINANZIERUNG (Quelle: www.FinanzMonitor.com)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</si>
</sst>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%"/>
    <numFmt numFmtId="165" formatCode="_ * #,##0_ ;_ * \-#,##0_ ;_ * &quot;-&quot;??_ ;_ @_ "/>
    <numFmt numFmtId="166" formatCode="_ * #,##0_ ;_ * \-#,##0_ ;_ * &quot;-&quot;???_ ;_ @_ "/>
    <numFmt numFmtId="167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165" fontId="2" fillId="2" borderId="0" xfId="1" applyNumberFormat="1" applyFont="1" applyFill="1"/>
    <xf numFmtId="166" fontId="5" fillId="2" borderId="0" xfId="0" applyNumberFormat="1" applyFont="1" applyFill="1"/>
    <xf numFmtId="9" fontId="2" fillId="2" borderId="0" xfId="0" applyNumberFormat="1" applyFont="1" applyFill="1"/>
    <xf numFmtId="0" fontId="4" fillId="2" borderId="0" xfId="0" applyFont="1" applyFill="1"/>
    <xf numFmtId="165" fontId="5" fillId="2" borderId="0" xfId="0" applyNumberFormat="1" applyFont="1" applyFill="1"/>
    <xf numFmtId="164" fontId="2" fillId="2" borderId="0" xfId="0" applyNumberFormat="1" applyFont="1" applyFill="1"/>
    <xf numFmtId="166" fontId="5" fillId="2" borderId="1" xfId="0" applyNumberFormat="1" applyFont="1" applyFill="1" applyBorder="1"/>
    <xf numFmtId="165" fontId="5" fillId="2" borderId="0" xfId="1" applyNumberFormat="1" applyFont="1" applyFill="1"/>
    <xf numFmtId="9" fontId="5" fillId="2" borderId="0" xfId="0" applyNumberFormat="1" applyFont="1" applyFill="1"/>
    <xf numFmtId="9" fontId="0" fillId="2" borderId="0" xfId="0" applyNumberFormat="1" applyFill="1" applyBorder="1"/>
    <xf numFmtId="0" fontId="10" fillId="2" borderId="0" xfId="0" applyFont="1" applyFill="1" applyAlignment="1">
      <alignment horizontal="center"/>
    </xf>
    <xf numFmtId="167" fontId="9" fillId="2" borderId="2" xfId="2" applyNumberFormat="1" applyFont="1" applyFill="1" applyBorder="1" applyAlignment="1">
      <alignment horizontal="center"/>
    </xf>
    <xf numFmtId="167" fontId="2" fillId="2" borderId="0" xfId="0" applyNumberFormat="1" applyFont="1" applyFill="1"/>
    <xf numFmtId="165" fontId="4" fillId="2" borderId="0" xfId="1" applyNumberFormat="1" applyFont="1" applyFill="1"/>
    <xf numFmtId="165" fontId="4" fillId="2" borderId="0" xfId="0" applyNumberFormat="1" applyFont="1" applyFill="1"/>
    <xf numFmtId="9" fontId="4" fillId="2" borderId="0" xfId="2" applyFont="1" applyFill="1"/>
    <xf numFmtId="166" fontId="0" fillId="2" borderId="0" xfId="0" applyNumberFormat="1" applyFill="1"/>
    <xf numFmtId="0" fontId="11" fillId="2" borderId="0" xfId="3" applyFill="1" applyAlignment="1" applyProtection="1">
      <alignment horizontal="right"/>
    </xf>
    <xf numFmtId="167" fontId="2" fillId="2" borderId="0" xfId="2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0" fillId="2" borderId="3" xfId="0" applyFill="1" applyBorder="1"/>
    <xf numFmtId="3" fontId="2" fillId="2" borderId="3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0" fillId="2" borderId="1" xfId="0" applyFill="1" applyBorder="1"/>
    <xf numFmtId="3" fontId="5" fillId="2" borderId="1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167" fontId="5" fillId="2" borderId="0" xfId="2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0" fontId="13" fillId="2" borderId="0" xfId="0" applyFont="1" applyFill="1"/>
    <xf numFmtId="3" fontId="1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quotePrefix="1" applyFill="1"/>
    <xf numFmtId="0" fontId="11" fillId="2" borderId="0" xfId="3" applyFill="1" applyAlignment="1" applyProtection="1">
      <alignment horizontal="left"/>
    </xf>
  </cellXfs>
  <cellStyles count="4">
    <cellStyle name="Dezimal" xfId="1" builtinId="3"/>
    <cellStyle name="Hyperlink" xfId="3" builtinId="8"/>
    <cellStyle name="Prozent" xfId="2" builtinId="5"/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nanzmonitor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nanzmoni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7"/>
  <sheetViews>
    <sheetView tabSelected="1" workbookViewId="0">
      <selection activeCell="B3" sqref="B3"/>
    </sheetView>
  </sheetViews>
  <sheetFormatPr baseColWidth="10" defaultRowHeight="15"/>
  <cols>
    <col min="1" max="1" width="1.5703125" style="1" customWidth="1"/>
    <col min="2" max="2" width="30.7109375" style="1" customWidth="1"/>
    <col min="3" max="3" width="11.85546875" style="23" customWidth="1"/>
    <col min="4" max="4" width="12.28515625" style="23" bestFit="1" customWidth="1"/>
    <col min="5" max="5" width="14.140625" style="23" customWidth="1"/>
    <col min="6" max="6" width="10.140625" style="1" bestFit="1" customWidth="1"/>
    <col min="7" max="16384" width="11.42578125" style="1"/>
  </cols>
  <sheetData>
    <row r="2" spans="2:5">
      <c r="B2" s="3" t="s">
        <v>67</v>
      </c>
    </row>
    <row r="3" spans="2:5">
      <c r="B3" s="1" t="s">
        <v>33</v>
      </c>
      <c r="C3" s="22">
        <f>1/3</f>
        <v>0.33333333333333331</v>
      </c>
    </row>
    <row r="4" spans="2:5">
      <c r="C4" s="24"/>
      <c r="D4" s="24"/>
      <c r="E4" s="24"/>
    </row>
    <row r="5" spans="2:5">
      <c r="C5" s="39" t="s">
        <v>26</v>
      </c>
      <c r="D5" s="39" t="s">
        <v>27</v>
      </c>
      <c r="E5" s="39" t="s">
        <v>28</v>
      </c>
    </row>
    <row r="6" spans="2:5" ht="15.75" thickBot="1">
      <c r="B6" s="3" t="s">
        <v>56</v>
      </c>
    </row>
    <row r="7" spans="2:5" ht="15.75" thickBot="1">
      <c r="B7" s="1" t="s">
        <v>0</v>
      </c>
      <c r="C7" s="25">
        <v>750000</v>
      </c>
      <c r="D7" s="26">
        <v>0</v>
      </c>
      <c r="E7" s="26">
        <f>C7+D7</f>
        <v>750000</v>
      </c>
    </row>
    <row r="8" spans="2:5">
      <c r="B8" s="27" t="s">
        <v>57</v>
      </c>
      <c r="C8" s="28">
        <v>20000</v>
      </c>
      <c r="D8" s="29">
        <v>0</v>
      </c>
      <c r="E8" s="29">
        <f>C8+D8</f>
        <v>20000</v>
      </c>
    </row>
    <row r="9" spans="2:5">
      <c r="B9" s="1" t="s">
        <v>29</v>
      </c>
      <c r="C9" s="26">
        <f>C8+C7</f>
        <v>770000</v>
      </c>
      <c r="D9" s="26">
        <v>0</v>
      </c>
      <c r="E9" s="26">
        <f>E8+E7</f>
        <v>770000</v>
      </c>
    </row>
    <row r="10" spans="2:5">
      <c r="D10" s="26"/>
      <c r="E10" s="26"/>
    </row>
    <row r="11" spans="2:5">
      <c r="B11" s="3" t="s">
        <v>42</v>
      </c>
      <c r="D11" s="26"/>
      <c r="E11" s="26"/>
    </row>
    <row r="12" spans="2:5">
      <c r="B12" s="1" t="s">
        <v>30</v>
      </c>
      <c r="C12" s="30">
        <v>30000</v>
      </c>
      <c r="D12" s="26">
        <f>-C12*$C$3</f>
        <v>-10000</v>
      </c>
      <c r="E12" s="26">
        <f>C12+D12</f>
        <v>20000</v>
      </c>
    </row>
    <row r="13" spans="2:5">
      <c r="B13" s="1" t="s">
        <v>31</v>
      </c>
      <c r="C13" s="30">
        <v>24000</v>
      </c>
      <c r="D13" s="26">
        <f>-C13*$C$3</f>
        <v>-8000</v>
      </c>
      <c r="E13" s="26">
        <f t="shared" ref="E13:E14" si="0">C13+D13</f>
        <v>16000</v>
      </c>
    </row>
    <row r="14" spans="2:5">
      <c r="B14" s="27" t="s">
        <v>32</v>
      </c>
      <c r="C14" s="28">
        <v>12000</v>
      </c>
      <c r="D14" s="29">
        <f>-C14*$C$3</f>
        <v>-4000</v>
      </c>
      <c r="E14" s="29">
        <f t="shared" si="0"/>
        <v>8000</v>
      </c>
    </row>
    <row r="15" spans="2:5">
      <c r="B15" s="1" t="s">
        <v>34</v>
      </c>
      <c r="C15" s="26">
        <f>SUM(C12:C14)</f>
        <v>66000</v>
      </c>
      <c r="D15" s="26">
        <f>SUM(D12:D14)</f>
        <v>-22000</v>
      </c>
      <c r="E15" s="26">
        <f>SUM(E12:E14)</f>
        <v>44000</v>
      </c>
    </row>
    <row r="16" spans="2:5">
      <c r="D16" s="26"/>
      <c r="E16" s="26"/>
    </row>
    <row r="17" spans="2:5">
      <c r="B17" s="3" t="s">
        <v>43</v>
      </c>
      <c r="D17" s="26"/>
      <c r="E17" s="26"/>
    </row>
    <row r="18" spans="2:5">
      <c r="B18" s="1" t="s">
        <v>0</v>
      </c>
      <c r="C18" s="26">
        <f>C9</f>
        <v>770000</v>
      </c>
      <c r="D18" s="26">
        <f>D9</f>
        <v>0</v>
      </c>
      <c r="E18" s="26">
        <f>E9</f>
        <v>770000</v>
      </c>
    </row>
    <row r="19" spans="2:5">
      <c r="B19" s="1" t="s">
        <v>35</v>
      </c>
      <c r="C19" s="26">
        <f>C15</f>
        <v>66000</v>
      </c>
      <c r="D19" s="26">
        <f>D15</f>
        <v>-22000</v>
      </c>
      <c r="E19" s="26">
        <f>E15</f>
        <v>44000</v>
      </c>
    </row>
    <row r="20" spans="2:5" ht="15.75" thickBot="1">
      <c r="B20" s="31" t="s">
        <v>36</v>
      </c>
      <c r="C20" s="32">
        <f>C19+C18</f>
        <v>836000</v>
      </c>
      <c r="D20" s="32">
        <f>D19+D18</f>
        <v>-22000</v>
      </c>
      <c r="E20" s="33">
        <f>E19+E18</f>
        <v>814000</v>
      </c>
    </row>
    <row r="21" spans="2:5" ht="15.75" thickTop="1"/>
    <row r="22" spans="2:5">
      <c r="B22" s="3" t="s">
        <v>44</v>
      </c>
    </row>
    <row r="23" spans="2:5">
      <c r="B23" s="1" t="s">
        <v>37</v>
      </c>
      <c r="C23" s="30">
        <v>69000</v>
      </c>
      <c r="D23" s="26">
        <v>0</v>
      </c>
      <c r="E23" s="26">
        <f>C23+D23</f>
        <v>69000</v>
      </c>
    </row>
    <row r="24" spans="2:5">
      <c r="B24" s="1" t="s">
        <v>38</v>
      </c>
      <c r="C24" s="30">
        <v>50000</v>
      </c>
      <c r="D24" s="26">
        <v>0</v>
      </c>
      <c r="E24" s="26">
        <f t="shared" ref="E24:E26" si="1">C24+D24</f>
        <v>50000</v>
      </c>
    </row>
    <row r="25" spans="2:5">
      <c r="B25" s="1" t="s">
        <v>39</v>
      </c>
      <c r="C25" s="30">
        <v>100000</v>
      </c>
      <c r="D25" s="30">
        <v>-5000</v>
      </c>
      <c r="E25" s="26">
        <f t="shared" si="1"/>
        <v>95000</v>
      </c>
    </row>
    <row r="26" spans="2:5" ht="15.75" thickBot="1">
      <c r="B26" s="1" t="s">
        <v>40</v>
      </c>
      <c r="C26" s="30">
        <v>600000</v>
      </c>
      <c r="D26" s="26">
        <v>0</v>
      </c>
      <c r="E26" s="26">
        <f t="shared" si="1"/>
        <v>600000</v>
      </c>
    </row>
    <row r="27" spans="2:5" ht="15.75" thickBot="1">
      <c r="B27" s="1" t="s">
        <v>41</v>
      </c>
      <c r="C27" s="32">
        <f>SUM(C23:C26)</f>
        <v>819000</v>
      </c>
      <c r="D27" s="32">
        <f>SUM(D23:D26)</f>
        <v>-5000</v>
      </c>
      <c r="E27" s="34">
        <f>SUM(E23:E26)</f>
        <v>814000</v>
      </c>
    </row>
    <row r="28" spans="2:5" ht="15.75" thickTop="1"/>
    <row r="29" spans="2:5">
      <c r="B29" s="3" t="s">
        <v>48</v>
      </c>
    </row>
    <row r="30" spans="2:5">
      <c r="B30" s="3" t="s">
        <v>46</v>
      </c>
    </row>
    <row r="31" spans="2:5">
      <c r="B31" s="1" t="s">
        <v>47</v>
      </c>
      <c r="C31" s="35">
        <f>C3</f>
        <v>0.33333333333333331</v>
      </c>
    </row>
    <row r="32" spans="2:5">
      <c r="B32" s="1" t="s">
        <v>45</v>
      </c>
    </row>
    <row r="33" spans="2:6">
      <c r="B33" s="1" t="s">
        <v>50</v>
      </c>
      <c r="C33" s="22">
        <v>0.01</v>
      </c>
    </row>
    <row r="34" spans="2:6">
      <c r="B34" s="1" t="s">
        <v>51</v>
      </c>
      <c r="C34" s="22">
        <v>0.05</v>
      </c>
    </row>
    <row r="35" spans="2:6">
      <c r="B35" s="1" t="s">
        <v>52</v>
      </c>
      <c r="C35" s="22">
        <v>1.4999999999999999E-2</v>
      </c>
    </row>
    <row r="36" spans="2:6">
      <c r="B36" s="1" t="s">
        <v>49</v>
      </c>
      <c r="C36" s="22">
        <v>2.5000000000000001E-2</v>
      </c>
    </row>
    <row r="37" spans="2:6">
      <c r="B37" s="1" t="s">
        <v>54</v>
      </c>
      <c r="C37" s="22"/>
    </row>
    <row r="38" spans="2:6">
      <c r="C38" s="22"/>
    </row>
    <row r="39" spans="2:6">
      <c r="C39" s="24" t="s">
        <v>26</v>
      </c>
      <c r="D39" s="24" t="s">
        <v>27</v>
      </c>
      <c r="E39" s="24" t="s">
        <v>63</v>
      </c>
      <c r="F39" s="24" t="s">
        <v>62</v>
      </c>
    </row>
    <row r="40" spans="2:6">
      <c r="B40" s="1" t="s">
        <v>49</v>
      </c>
      <c r="C40" s="26">
        <f>C36*C26</f>
        <v>15000</v>
      </c>
      <c r="D40" s="36">
        <f>-C40*$C$31</f>
        <v>-5000</v>
      </c>
      <c r="E40" s="26">
        <f t="shared" ref="E40:E47" si="2">C40+D40</f>
        <v>10000</v>
      </c>
      <c r="F40" s="26">
        <f>E40/12</f>
        <v>833.33333333333337</v>
      </c>
    </row>
    <row r="41" spans="2:6">
      <c r="B41" s="1" t="s">
        <v>53</v>
      </c>
      <c r="C41" s="26">
        <f>SUM(C42:C44)</f>
        <v>4690</v>
      </c>
      <c r="D41" s="26">
        <f>SUM(D42:D44)</f>
        <v>-230</v>
      </c>
      <c r="E41" s="26">
        <f t="shared" si="2"/>
        <v>4460</v>
      </c>
      <c r="F41" s="26">
        <f t="shared" ref="F41:F47" si="3">E41/12</f>
        <v>371.66666666666669</v>
      </c>
    </row>
    <row r="42" spans="2:6">
      <c r="B42" s="37" t="s">
        <v>50</v>
      </c>
      <c r="C42" s="38">
        <f>C33*C23</f>
        <v>690</v>
      </c>
      <c r="D42" s="38">
        <f>-C42*$C$31</f>
        <v>-230</v>
      </c>
      <c r="E42" s="38">
        <f t="shared" si="2"/>
        <v>460</v>
      </c>
      <c r="F42" s="38">
        <f t="shared" si="3"/>
        <v>38.333333333333336</v>
      </c>
    </row>
    <row r="43" spans="2:6">
      <c r="B43" s="37" t="s">
        <v>51</v>
      </c>
      <c r="C43" s="38">
        <f>C34*C24</f>
        <v>2500</v>
      </c>
      <c r="D43" s="38">
        <v>0</v>
      </c>
      <c r="E43" s="38">
        <f t="shared" si="2"/>
        <v>2500</v>
      </c>
      <c r="F43" s="38">
        <f t="shared" si="3"/>
        <v>208.33333333333334</v>
      </c>
    </row>
    <row r="44" spans="2:6">
      <c r="B44" s="37" t="s">
        <v>52</v>
      </c>
      <c r="C44" s="38">
        <f>C35*C25</f>
        <v>1500</v>
      </c>
      <c r="D44" s="38">
        <v>0</v>
      </c>
      <c r="E44" s="38">
        <f t="shared" si="2"/>
        <v>1500</v>
      </c>
      <c r="F44" s="38">
        <f t="shared" si="3"/>
        <v>125</v>
      </c>
    </row>
    <row r="45" spans="2:6">
      <c r="B45" s="1" t="s">
        <v>64</v>
      </c>
      <c r="C45" s="30">
        <v>6000</v>
      </c>
      <c r="D45" s="26">
        <f>-C45*$C$31</f>
        <v>-2000</v>
      </c>
      <c r="E45" s="26">
        <f t="shared" si="2"/>
        <v>4000</v>
      </c>
      <c r="F45" s="26">
        <f t="shared" si="3"/>
        <v>333.33333333333331</v>
      </c>
    </row>
    <row r="46" spans="2:6">
      <c r="B46" s="1" t="s">
        <v>65</v>
      </c>
      <c r="C46" s="30">
        <v>3000</v>
      </c>
      <c r="D46" s="26">
        <v>0</v>
      </c>
      <c r="E46" s="26">
        <f t="shared" si="2"/>
        <v>3000</v>
      </c>
      <c r="F46" s="26">
        <f t="shared" si="3"/>
        <v>250</v>
      </c>
    </row>
    <row r="47" spans="2:6">
      <c r="B47" s="1" t="s">
        <v>58</v>
      </c>
      <c r="C47" s="30">
        <v>0</v>
      </c>
      <c r="D47" s="30">
        <v>6000</v>
      </c>
      <c r="E47" s="26">
        <f t="shared" si="2"/>
        <v>6000</v>
      </c>
      <c r="F47" s="26">
        <f t="shared" si="3"/>
        <v>500</v>
      </c>
    </row>
    <row r="48" spans="2:6" ht="15.75" thickBot="1">
      <c r="B48" s="1" t="s">
        <v>55</v>
      </c>
      <c r="C48" s="32">
        <f>C47+C46+C45+C41+C40</f>
        <v>28690</v>
      </c>
      <c r="D48" s="32">
        <f>D47+D46+D45+D41+D40</f>
        <v>-1230</v>
      </c>
      <c r="E48" s="32">
        <f>E47+E46+E45+E41+E40</f>
        <v>27460</v>
      </c>
      <c r="F48" s="32">
        <f>F47+F46+F45+F41+F40</f>
        <v>2288.3333333333335</v>
      </c>
    </row>
    <row r="49" spans="2:5" ht="15.75" thickTop="1">
      <c r="C49" s="26"/>
      <c r="D49" s="26"/>
      <c r="E49" s="26"/>
    </row>
    <row r="50" spans="2:5">
      <c r="B50" s="1" t="s">
        <v>59</v>
      </c>
      <c r="C50" s="26"/>
      <c r="D50" s="26"/>
      <c r="E50" s="26"/>
    </row>
    <row r="51" spans="2:5">
      <c r="B51" s="40" t="s">
        <v>60</v>
      </c>
      <c r="C51" s="26"/>
      <c r="D51" s="26"/>
      <c r="E51" s="26"/>
    </row>
    <row r="52" spans="2:5">
      <c r="B52" s="40" t="s">
        <v>61</v>
      </c>
      <c r="C52" s="26"/>
      <c r="D52" s="26"/>
      <c r="E52" s="26"/>
    </row>
    <row r="53" spans="2:5">
      <c r="C53" s="26"/>
      <c r="D53" s="26"/>
      <c r="E53" s="26"/>
    </row>
    <row r="54" spans="2:5">
      <c r="B54" s="1" t="s">
        <v>66</v>
      </c>
      <c r="C54" s="26"/>
      <c r="D54" s="26"/>
      <c r="E54" s="26"/>
    </row>
    <row r="55" spans="2:5">
      <c r="B55" s="41" t="s">
        <v>22</v>
      </c>
      <c r="C55" s="26"/>
      <c r="D55" s="26"/>
      <c r="E55" s="26"/>
    </row>
    <row r="56" spans="2:5">
      <c r="C56" s="26"/>
      <c r="D56" s="26"/>
      <c r="E56" s="26"/>
    </row>
    <row r="57" spans="2:5">
      <c r="C57" s="26"/>
      <c r="D57" s="26"/>
      <c r="E57" s="26"/>
    </row>
    <row r="58" spans="2:5">
      <c r="C58" s="26"/>
      <c r="D58" s="26"/>
      <c r="E58" s="26"/>
    </row>
    <row r="59" spans="2:5">
      <c r="C59" s="26"/>
      <c r="D59" s="26"/>
      <c r="E59" s="26"/>
    </row>
    <row r="60" spans="2:5">
      <c r="C60" s="26"/>
      <c r="D60" s="26"/>
      <c r="E60" s="26"/>
    </row>
    <row r="61" spans="2:5">
      <c r="C61" s="26"/>
      <c r="D61" s="26"/>
      <c r="E61" s="26"/>
    </row>
    <row r="62" spans="2:5">
      <c r="C62" s="26"/>
      <c r="D62" s="26"/>
      <c r="E62" s="26"/>
    </row>
    <row r="63" spans="2:5">
      <c r="C63" s="26"/>
      <c r="D63" s="26"/>
      <c r="E63" s="26"/>
    </row>
    <row r="64" spans="2:5">
      <c r="C64" s="26"/>
      <c r="D64" s="26"/>
      <c r="E64" s="26"/>
    </row>
    <row r="65" spans="3:5">
      <c r="C65" s="26"/>
      <c r="D65" s="26"/>
      <c r="E65" s="26"/>
    </row>
    <row r="66" spans="3:5">
      <c r="C66" s="26"/>
      <c r="D66" s="26"/>
      <c r="E66" s="26"/>
    </row>
    <row r="67" spans="3:5">
      <c r="C67" s="26"/>
      <c r="D67" s="26"/>
      <c r="E67" s="26"/>
    </row>
    <row r="68" spans="3:5">
      <c r="C68" s="26"/>
      <c r="D68" s="26"/>
      <c r="E68" s="26"/>
    </row>
    <row r="69" spans="3:5">
      <c r="C69" s="26"/>
      <c r="D69" s="26"/>
      <c r="E69" s="26"/>
    </row>
    <row r="70" spans="3:5">
      <c r="C70" s="26"/>
      <c r="D70" s="26"/>
      <c r="E70" s="26"/>
    </row>
    <row r="71" spans="3:5">
      <c r="C71" s="26"/>
      <c r="D71" s="26"/>
      <c r="E71" s="26"/>
    </row>
    <row r="72" spans="3:5">
      <c r="C72" s="26"/>
      <c r="D72" s="26"/>
      <c r="E72" s="26"/>
    </row>
    <row r="73" spans="3:5">
      <c r="C73" s="26"/>
      <c r="D73" s="26"/>
      <c r="E73" s="26"/>
    </row>
    <row r="74" spans="3:5">
      <c r="C74" s="26"/>
      <c r="D74" s="26"/>
      <c r="E74" s="26"/>
    </row>
    <row r="75" spans="3:5">
      <c r="C75" s="26"/>
      <c r="D75" s="26"/>
      <c r="E75" s="26"/>
    </row>
    <row r="76" spans="3:5">
      <c r="C76" s="26"/>
      <c r="D76" s="26"/>
      <c r="E76" s="26"/>
    </row>
    <row r="77" spans="3:5">
      <c r="C77" s="26"/>
      <c r="D77" s="26"/>
      <c r="E77" s="26"/>
    </row>
    <row r="78" spans="3:5">
      <c r="C78" s="26"/>
      <c r="D78" s="26"/>
      <c r="E78" s="26"/>
    </row>
    <row r="79" spans="3:5">
      <c r="C79" s="26"/>
      <c r="D79" s="26"/>
      <c r="E79" s="26"/>
    </row>
    <row r="80" spans="3:5">
      <c r="C80" s="26"/>
      <c r="D80" s="26"/>
      <c r="E80" s="26"/>
    </row>
    <row r="81" spans="3:5">
      <c r="C81" s="26"/>
      <c r="D81" s="26"/>
      <c r="E81" s="26"/>
    </row>
    <row r="82" spans="3:5">
      <c r="C82" s="26"/>
      <c r="D82" s="26"/>
      <c r="E82" s="26"/>
    </row>
    <row r="83" spans="3:5">
      <c r="C83" s="26"/>
      <c r="D83" s="26"/>
      <c r="E83" s="26"/>
    </row>
    <row r="84" spans="3:5">
      <c r="C84" s="26"/>
      <c r="D84" s="26"/>
      <c r="E84" s="26"/>
    </row>
    <row r="85" spans="3:5">
      <c r="C85" s="26"/>
      <c r="D85" s="26"/>
      <c r="E85" s="26"/>
    </row>
    <row r="86" spans="3:5">
      <c r="C86" s="26"/>
      <c r="D86" s="26"/>
      <c r="E86" s="26"/>
    </row>
    <row r="87" spans="3:5">
      <c r="C87" s="26"/>
      <c r="D87" s="26"/>
      <c r="E87" s="26"/>
    </row>
  </sheetData>
  <hyperlinks>
    <hyperlink ref="B55" r:id="rId1"/>
  </hyperlinks>
  <pageMargins left="0.7" right="0.7" top="0.78740157499999996" bottom="0.78740157499999996" header="0.3" footer="0.3"/>
  <ignoredErrors>
    <ignoredError sqref="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zoomScaleNormal="100" workbookViewId="0">
      <selection activeCell="J16" sqref="J16"/>
    </sheetView>
  </sheetViews>
  <sheetFormatPr baseColWidth="10" defaultRowHeight="15"/>
  <cols>
    <col min="1" max="1" width="3.7109375" style="1" customWidth="1"/>
    <col min="2" max="2" width="39.7109375" style="1" customWidth="1"/>
    <col min="3" max="3" width="5.42578125" style="1" customWidth="1"/>
    <col min="4" max="4" width="11.5703125" style="1" customWidth="1"/>
    <col min="5" max="5" width="5.85546875" style="1" customWidth="1"/>
    <col min="6" max="6" width="31" style="1" customWidth="1"/>
    <col min="7" max="7" width="11.42578125" style="1" customWidth="1"/>
    <col min="8" max="8" width="2.5703125" style="1" customWidth="1"/>
    <col min="9" max="9" width="31.140625" style="1" customWidth="1"/>
    <col min="10" max="16384" width="11.42578125" style="1"/>
  </cols>
  <sheetData>
    <row r="2" spans="2:11" ht="18.75">
      <c r="F2" s="14" t="s">
        <v>15</v>
      </c>
    </row>
    <row r="3" spans="2:11" ht="18.75">
      <c r="F3" s="14"/>
    </row>
    <row r="4" spans="2:11">
      <c r="B4" s="2" t="s">
        <v>16</v>
      </c>
    </row>
    <row r="5" spans="2:11">
      <c r="B5" s="2"/>
    </row>
    <row r="6" spans="2:11">
      <c r="B6" s="3" t="s">
        <v>6</v>
      </c>
      <c r="F6" s="3" t="s">
        <v>24</v>
      </c>
      <c r="I6" s="3" t="s">
        <v>25</v>
      </c>
    </row>
    <row r="7" spans="2:11">
      <c r="B7" s="1" t="s">
        <v>0</v>
      </c>
      <c r="D7" s="4">
        <v>750000</v>
      </c>
      <c r="F7" s="1" t="s">
        <v>9</v>
      </c>
      <c r="G7" s="5">
        <f>D11*D14</f>
        <v>9750</v>
      </c>
      <c r="I7" s="1" t="s">
        <v>9</v>
      </c>
      <c r="J7" s="5">
        <f>0.05*D14</f>
        <v>24375</v>
      </c>
      <c r="K7" s="20"/>
    </row>
    <row r="8" spans="2:11">
      <c r="B8" s="1" t="s">
        <v>7</v>
      </c>
      <c r="C8" s="6">
        <v>0.2</v>
      </c>
      <c r="D8" s="4">
        <v>150000</v>
      </c>
      <c r="F8" s="1" t="s">
        <v>10</v>
      </c>
      <c r="G8" s="5">
        <f>D12*D15</f>
        <v>2812.5</v>
      </c>
      <c r="I8" s="1" t="s">
        <v>10</v>
      </c>
      <c r="J8" s="5">
        <f>0.05*D15</f>
        <v>5625</v>
      </c>
      <c r="K8" s="20"/>
    </row>
    <row r="9" spans="2:11">
      <c r="B9" s="7" t="s">
        <v>8</v>
      </c>
      <c r="D9" s="4"/>
      <c r="F9" s="1" t="s">
        <v>20</v>
      </c>
      <c r="G9" s="8">
        <f>D15/C17</f>
        <v>5625</v>
      </c>
      <c r="I9" s="1" t="s">
        <v>20</v>
      </c>
      <c r="J9" s="8">
        <f>G9</f>
        <v>5625</v>
      </c>
      <c r="K9" s="20"/>
    </row>
    <row r="10" spans="2:11">
      <c r="B10" s="1" t="s">
        <v>14</v>
      </c>
      <c r="D10" s="4">
        <v>130000</v>
      </c>
      <c r="F10" s="1" t="s">
        <v>11</v>
      </c>
      <c r="G10" s="8">
        <f>C18*D7</f>
        <v>7500</v>
      </c>
      <c r="I10" s="1" t="s">
        <v>11</v>
      </c>
      <c r="J10" s="8">
        <f>G10</f>
        <v>7500</v>
      </c>
    </row>
    <row r="11" spans="2:11" ht="15.75" thickBot="1">
      <c r="B11" s="1" t="s">
        <v>1</v>
      </c>
      <c r="D11" s="9">
        <v>0.02</v>
      </c>
      <c r="F11" s="1" t="s">
        <v>12</v>
      </c>
      <c r="G11" s="10">
        <f>SUM(G7:G10)</f>
        <v>25687.5</v>
      </c>
      <c r="I11" s="1" t="s">
        <v>18</v>
      </c>
      <c r="J11" s="10">
        <f>SUM(J7:J10)</f>
        <v>43125</v>
      </c>
    </row>
    <row r="12" spans="2:11" ht="15.75" thickTop="1">
      <c r="B12" s="1" t="s">
        <v>2</v>
      </c>
      <c r="D12" s="9">
        <v>2.5000000000000001E-2</v>
      </c>
      <c r="F12" s="1" t="s">
        <v>13</v>
      </c>
      <c r="G12" s="8">
        <f>G11/12</f>
        <v>2140.625</v>
      </c>
      <c r="I12" s="1" t="s">
        <v>17</v>
      </c>
      <c r="J12" s="8">
        <f>J11/12</f>
        <v>3593.75</v>
      </c>
    </row>
    <row r="13" spans="2:11" ht="15.75" thickBot="1">
      <c r="B13" s="1" t="s">
        <v>3</v>
      </c>
      <c r="D13" s="11">
        <f>D7-D8</f>
        <v>600000</v>
      </c>
    </row>
    <row r="14" spans="2:11" ht="15.75" thickBot="1">
      <c r="B14" s="1" t="s">
        <v>4</v>
      </c>
      <c r="C14" s="6">
        <v>0.65</v>
      </c>
      <c r="D14" s="8">
        <f>MIN(D13,D25)</f>
        <v>487500</v>
      </c>
      <c r="F14" s="1" t="s">
        <v>23</v>
      </c>
      <c r="G14" s="15">
        <f>G11/D10</f>
        <v>0.19759615384615384</v>
      </c>
      <c r="I14" s="1" t="s">
        <v>23</v>
      </c>
      <c r="J14" s="15">
        <f>J11/D10</f>
        <v>0.33173076923076922</v>
      </c>
    </row>
    <row r="15" spans="2:11">
      <c r="B15" s="1" t="s">
        <v>5</v>
      </c>
      <c r="C15" s="12">
        <f>100%-C8-C14</f>
        <v>0.15000000000000002</v>
      </c>
      <c r="D15" s="8">
        <f>MIN(D21,D23)</f>
        <v>112500</v>
      </c>
    </row>
    <row r="16" spans="2:11">
      <c r="C16" s="13"/>
      <c r="J16" s="21" t="s">
        <v>22</v>
      </c>
    </row>
    <row r="17" spans="2:4">
      <c r="B17" s="1" t="s">
        <v>19</v>
      </c>
      <c r="C17" s="4">
        <v>20</v>
      </c>
    </row>
    <row r="18" spans="2:4">
      <c r="B18" s="1" t="s">
        <v>21</v>
      </c>
      <c r="C18" s="16">
        <v>0.01</v>
      </c>
    </row>
    <row r="21" spans="2:4">
      <c r="D21" s="17">
        <f>IF(D25&lt;D13,C15*D7,0)</f>
        <v>112500.00000000001</v>
      </c>
    </row>
    <row r="22" spans="2:4">
      <c r="D22" s="18">
        <f>D13-D25</f>
        <v>112500</v>
      </c>
    </row>
    <row r="23" spans="2:4">
      <c r="D23" s="7">
        <f>IF(D22&lt;0,0,D22)</f>
        <v>112500</v>
      </c>
    </row>
    <row r="24" spans="2:4">
      <c r="D24" s="7"/>
    </row>
    <row r="25" spans="2:4">
      <c r="D25" s="17">
        <f>C14*D7</f>
        <v>487500</v>
      </c>
    </row>
    <row r="26" spans="2:4">
      <c r="D26" s="19">
        <f>D8/D7</f>
        <v>0.2</v>
      </c>
    </row>
    <row r="27" spans="2:4">
      <c r="D27" s="7"/>
    </row>
  </sheetData>
  <conditionalFormatting sqref="B9">
    <cfRule type="expression" dxfId="0" priority="2">
      <formula>$D$26&lt;$C$8</formula>
    </cfRule>
  </conditionalFormatting>
  <hyperlinks>
    <hyperlink ref="J16" r:id="rId1"/>
  </hyperlinks>
  <pageMargins left="0.70866141732283472" right="0.70866141732283472" top="0.78740157480314965" bottom="0.78740157480314965" header="0.31496062992125984" footer="0.31496062992125984"/>
  <pageSetup paperSize="9" scale="8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Kosten Kauf</vt:lpstr>
      <vt:lpstr>Tragbarkeitsrechner</vt:lpstr>
      <vt:lpstr>Tragbarkeitsrechner!Druckbereich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 Haus und Tragbarkeitsrechner</dc:title>
  <dc:creator>FinanzMonitor.com</dc:creator>
  <cp:lastModifiedBy>DER_REIBER</cp:lastModifiedBy>
  <cp:lastPrinted>2010-07-27T17:58:24Z</cp:lastPrinted>
  <dcterms:created xsi:type="dcterms:W3CDTF">2010-07-27T16:31:20Z</dcterms:created>
  <dcterms:modified xsi:type="dcterms:W3CDTF">2011-11-18T12:07:32Z</dcterms:modified>
</cp:coreProperties>
</file>